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мета доходов, расходов" sheetId="5" r:id="rId1"/>
  </sheets>
  <calcPr calcId="144525"/>
</workbook>
</file>

<file path=xl/calcChain.xml><?xml version="1.0" encoding="utf-8"?>
<calcChain xmlns="http://schemas.openxmlformats.org/spreadsheetml/2006/main">
  <c r="D62" i="5" l="1"/>
  <c r="D44" i="5"/>
  <c r="D42" i="5"/>
  <c r="D33" i="5"/>
  <c r="D30" i="5"/>
  <c r="D21" i="5"/>
  <c r="D12" i="5"/>
  <c r="C103" i="5" l="1"/>
  <c r="C102" i="5"/>
  <c r="C101" i="5"/>
  <c r="C100" i="5"/>
  <c r="C99" i="5"/>
  <c r="C98" i="5"/>
  <c r="C97" i="5"/>
  <c r="C96" i="5"/>
  <c r="C95" i="5"/>
  <c r="D16" i="5"/>
  <c r="D79" i="5"/>
  <c r="D47" i="5"/>
  <c r="D27" i="5"/>
  <c r="D14" i="5"/>
  <c r="E102" i="5" l="1"/>
  <c r="C52" i="5"/>
  <c r="C51" i="5"/>
  <c r="C46" i="5"/>
  <c r="C47" i="5"/>
  <c r="C48" i="5"/>
  <c r="C35" i="5"/>
  <c r="G61" i="5"/>
  <c r="G59" i="5"/>
  <c r="G57" i="5"/>
  <c r="G43" i="5"/>
  <c r="G32" i="5"/>
  <c r="G26" i="5"/>
  <c r="G20" i="5"/>
  <c r="G16" i="5"/>
  <c r="G11" i="5"/>
  <c r="D26" i="5"/>
  <c r="F63" i="5"/>
  <c r="H26" i="5" l="1"/>
  <c r="I26" i="5" s="1"/>
  <c r="C26" i="5"/>
  <c r="H16" i="5"/>
  <c r="I16" i="5" s="1"/>
  <c r="C62" i="5" l="1"/>
  <c r="D61" i="5"/>
  <c r="H61" i="5" s="1"/>
  <c r="I61" i="5" s="1"/>
  <c r="C60" i="5"/>
  <c r="D57" i="5"/>
  <c r="H57" i="5" s="1"/>
  <c r="I57" i="5" s="1"/>
  <c r="D45" i="5"/>
  <c r="C45" i="5" s="1"/>
  <c r="C39" i="5"/>
  <c r="D34" i="5"/>
  <c r="D32" i="5" s="1"/>
  <c r="C30" i="5"/>
  <c r="D22" i="5"/>
  <c r="D20" i="5" s="1"/>
  <c r="H20" i="5" s="1"/>
  <c r="I20" i="5" s="1"/>
  <c r="C15" i="5"/>
  <c r="D13" i="5"/>
  <c r="D11" i="5" s="1"/>
  <c r="H11" i="5" s="1"/>
  <c r="I11" i="5" s="1"/>
  <c r="D59" i="5" l="1"/>
  <c r="H59" i="5" s="1"/>
  <c r="H32" i="5"/>
  <c r="I32" i="5" s="1"/>
  <c r="C32" i="5"/>
  <c r="C34" i="5"/>
  <c r="C22" i="5"/>
  <c r="C20" i="5" s="1"/>
  <c r="C13" i="5"/>
  <c r="C11" i="5" s="1"/>
  <c r="D43" i="5"/>
  <c r="H43" i="5" s="1"/>
  <c r="I43" i="5" s="1"/>
  <c r="C59" i="5"/>
  <c r="E103" i="5" l="1"/>
  <c r="F103" i="5" s="1"/>
  <c r="I63" i="5"/>
  <c r="I64" i="5" s="1"/>
  <c r="C64" i="5"/>
  <c r="D67" i="5"/>
  <c r="C67" i="5"/>
  <c r="C16" i="5"/>
  <c r="C73" i="5" l="1"/>
  <c r="C43" i="5" l="1"/>
  <c r="D64" i="5"/>
  <c r="D72" i="5" l="1"/>
  <c r="D73" i="5" s="1"/>
  <c r="C61" i="5" l="1"/>
  <c r="C63" i="5" s="1"/>
  <c r="C74" i="5" s="1"/>
  <c r="D63" i="5"/>
  <c r="D80" i="5" l="1"/>
  <c r="C80" i="5" s="1"/>
  <c r="C81" i="5" s="1"/>
  <c r="D74" i="5"/>
  <c r="D81" i="5" l="1"/>
</calcChain>
</file>

<file path=xl/sharedStrings.xml><?xml version="1.0" encoding="utf-8"?>
<sst xmlns="http://schemas.openxmlformats.org/spreadsheetml/2006/main" count="182" uniqueCount="153">
  <si>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</si>
  <si>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</si>
  <si>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</si>
  <si>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</si>
  <si>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</si>
  <si>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</si>
  <si>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</si>
  <si>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</si>
  <si>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</si>
  <si>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</si>
  <si>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</si>
  <si>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</si>
  <si>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</si>
  <si>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</si>
  <si>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</si>
  <si>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</si>
  <si>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</si>
  <si>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</si>
  <si>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</si>
  <si>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</si>
  <si>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</si>
  <si>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</si>
  <si>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</si>
  <si>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</si>
  <si>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</si>
  <si>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</si>
  <si>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</si>
  <si>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</si>
  <si>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</si>
  <si>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</si>
  <si>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</si>
  <si>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</si>
  <si>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</si>
  <si>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</si>
  <si>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</si>
  <si>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</si>
  <si>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</si>
  <si>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</si>
  <si>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</si>
  <si>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>день</t>
  </si>
  <si>
    <t>ночь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</si>
  <si>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</si>
  <si>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</si>
  <si>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</si>
  <si>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</si>
  <si>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</si>
  <si>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</si>
  <si>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</si>
  <si>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</si>
  <si>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</si>
  <si>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</si>
  <si>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</si>
  <si>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</si>
  <si>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</si>
  <si>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в месяц</t>
  </si>
  <si>
    <t>в год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</si>
  <si>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</si>
  <si>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</si>
  <si>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</si>
  <si>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</si>
  <si>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</si>
  <si>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</si>
  <si>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</si>
  <si>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</si>
  <si>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</si>
  <si>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</si>
  <si>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</si>
  <si>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</si>
  <si>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</si>
  <si>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</si>
  <si>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</si>
  <si>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</si>
  <si>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</si>
  <si>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</si>
  <si>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</si>
  <si>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</si>
  <si>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</si>
  <si>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</si>
  <si>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</si>
  <si>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</si>
  <si>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</si>
  <si>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</si>
  <si>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</si>
  <si>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</si>
  <si>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</si>
  <si>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</si>
  <si>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</si>
  <si>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</si>
  <si>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</si>
  <si>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</si>
  <si>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</si>
  <si>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</si>
  <si>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</si>
  <si>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</si>
  <si>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</si>
  <si>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</si>
  <si>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</si>
  <si>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</si>
  <si>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</si>
  <si>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</si>
  <si>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</si>
  <si>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</si>
  <si>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</si>
  <si>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</si>
  <si>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</si>
  <si>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</si>
  <si>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</si>
  <si>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</si>
  <si>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</si>
  <si>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</si>
  <si>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</si>
  <si>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</si>
  <si>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</si>
  <si>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</si>
  <si>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</si>
  <si>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</si>
  <si>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</si>
  <si>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Наименование услуги</t>
  </si>
  <si>
    <t>Холодное водоснабжение, руб/м3</t>
  </si>
  <si>
    <t>Горячее водоснабжение, руб/м3</t>
  </si>
  <si>
    <t>Водоотведение, руб/м3</t>
  </si>
  <si>
    <t>Отопление, руб/Гкал</t>
  </si>
  <si>
    <t>Электроснабжение, руб/кВт</t>
  </si>
  <si>
    <t xml:space="preserve">Утвержден общим собранием ТСЖ </t>
  </si>
  <si>
    <t>Утверждены Приказом ЛенРТК Ленинградской области</t>
  </si>
  <si>
    <t>Антенна</t>
  </si>
  <si>
    <t>6.12</t>
  </si>
  <si>
    <t>Благоустройство придомовой территории</t>
  </si>
  <si>
    <t>Площадь жилых и нежилых помещений, м2</t>
  </si>
  <si>
    <t>Действующий размер платы, руб</t>
  </si>
  <si>
    <t>Коммунальные услуги на промывку систем ЦО и ГВС</t>
  </si>
  <si>
    <t>Договора подряда*</t>
  </si>
  <si>
    <t>Доходы с 01.01.2015 по 30.04.2015, руб</t>
  </si>
  <si>
    <t>Доходы с 01.05.2015 по 31.12.2015, руб</t>
  </si>
  <si>
    <t>Размер платы с 01.05.2015 г., руб</t>
  </si>
  <si>
    <t>Примечание: 1. Доходы и расходы по коммунальным услугам, приобретаемых для индивидуального потребления, не учтены, 2. Расходы, учтенные в п.п. 11,12,13, финансируются за счет доходов от аренды общедомового имущества.</t>
  </si>
  <si>
    <t>Освидетельствование лифтов</t>
  </si>
  <si>
    <t>4.4</t>
  </si>
  <si>
    <t>Страхование ОПО</t>
  </si>
  <si>
    <t>6.13</t>
  </si>
  <si>
    <t>Проведение ежегодного собрания собственников</t>
  </si>
  <si>
    <t>Частичный ремонт помещений ТСЖ</t>
  </si>
  <si>
    <t>Тариф, действующий с 01.01. по 30.06.2017 г.</t>
  </si>
  <si>
    <t>Тариф, действующий с 01.07. по 31.12.2017 г.</t>
  </si>
  <si>
    <t>Тарифы на коммунальные услуги (информационно) "Мегаполис "КОЛТУШИ" на 2017 г.</t>
  </si>
  <si>
    <t>Частичная замена инженерных коммуникаций</t>
  </si>
  <si>
    <t>Протокол № __</t>
  </si>
  <si>
    <t>Смета доходов и расходов товарищества собственников жилья "Мегаполис "КОЛТУШИ" на 2017 г.</t>
  </si>
  <si>
    <t>"        "     _________   201 7   г.</t>
  </si>
  <si>
    <t>Протокол № 2</t>
  </si>
  <si>
    <t>"   09   "    апреля      2016 г.</t>
  </si>
  <si>
    <t>Размер платы за содержание и ремонт общего имущества многоквартирного дома товарищества собственников жилья "Мегаполис "КОЛТУШИ" на 2017 г.</t>
  </si>
  <si>
    <t>Размер платы, действующий с 01.01.2017 по 31.12.2017 г., руб/мес/м2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</si>
</sst>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Normal="100" workbookViewId="0">
      <selection activeCell="C112" sqref="C112"/>
    </sheetView>
  </sheetViews>
  <sheetFormatPr defaultRowHeight="15" outlineLevelCol="1" x14ac:dyDescent="0.25"/>
  <cols>
    <col min="2" max="2" width="54.7109375" customWidth="1"/>
    <col min="3" max="3" width="20.140625" customWidth="1"/>
    <col min="4" max="4" width="19.85546875" customWidth="1"/>
    <col min="5" max="5" width="12.28515625" hidden="1" customWidth="1" outlineLevel="1"/>
    <col min="6" max="7" width="10.7109375" hidden="1" customWidth="1" outlineLevel="1"/>
    <col min="8" max="8" width="12.140625" hidden="1" customWidth="1" outlineLevel="1"/>
    <col min="9" max="9" width="11.5703125" hidden="1" customWidth="1" outlineLevel="1"/>
    <col min="10" max="10" width="9.140625" collapsed="1"/>
    <col min="11" max="11" width="15.7109375" customWidth="1"/>
  </cols>
  <sheetData>
    <row r="1" spans="1:9" x14ac:dyDescent="0.25">
      <c r="C1" s="29" t="s">
        <v>52</v>
      </c>
      <c r="D1" s="29"/>
    </row>
    <row r="2" spans="1:9" x14ac:dyDescent="0.25">
      <c r="C2" s="29" t="s">
        <v>146</v>
      </c>
      <c r="D2" s="29"/>
    </row>
    <row r="3" spans="1:9" x14ac:dyDescent="0.25">
      <c r="C3" s="30" t="s">
        <v>148</v>
      </c>
      <c r="D3" s="29"/>
    </row>
    <row r="6" spans="1:9" x14ac:dyDescent="0.25">
      <c r="A6" s="32" t="s">
        <v>147</v>
      </c>
      <c r="B6" s="32"/>
      <c r="C6" s="32"/>
      <c r="D6" s="32"/>
    </row>
    <row r="7" spans="1:9" x14ac:dyDescent="0.25">
      <c r="A7" s="18"/>
      <c r="B7" s="18"/>
      <c r="C7" s="18"/>
      <c r="D7" s="18"/>
    </row>
    <row r="8" spans="1:9" ht="75" x14ac:dyDescent="0.25">
      <c r="A8" s="31" t="s">
        <v>31</v>
      </c>
      <c r="B8" s="31" t="s">
        <v>113</v>
      </c>
      <c r="C8" s="31" t="s">
        <v>53</v>
      </c>
      <c r="D8" s="31"/>
      <c r="E8" s="27" t="s">
        <v>128</v>
      </c>
      <c r="F8" s="27" t="s">
        <v>129</v>
      </c>
      <c r="G8" s="27" t="s">
        <v>132</v>
      </c>
      <c r="H8" s="27" t="s">
        <v>133</v>
      </c>
      <c r="I8" s="27" t="s">
        <v>134</v>
      </c>
    </row>
    <row r="9" spans="1:9" x14ac:dyDescent="0.25">
      <c r="A9" s="31"/>
      <c r="B9" s="31"/>
      <c r="C9" s="1" t="s">
        <v>54</v>
      </c>
      <c r="D9" s="1" t="s">
        <v>55</v>
      </c>
      <c r="E9" s="24"/>
      <c r="F9" s="24"/>
      <c r="G9" s="24"/>
      <c r="H9" s="24"/>
      <c r="I9" s="24"/>
    </row>
    <row r="10" spans="1:9" x14ac:dyDescent="0.25">
      <c r="A10" s="6">
        <v>1</v>
      </c>
      <c r="B10" s="6">
        <v>2</v>
      </c>
      <c r="C10" s="6">
        <v>3</v>
      </c>
      <c r="D10" s="6">
        <v>4</v>
      </c>
      <c r="E10" s="24"/>
      <c r="F10" s="24"/>
      <c r="G10" s="24"/>
      <c r="H10" s="24"/>
      <c r="I10" s="24"/>
    </row>
    <row r="11" spans="1:9" x14ac:dyDescent="0.25">
      <c r="A11" s="7" t="s">
        <v>56</v>
      </c>
      <c r="B11" s="12" t="s">
        <v>2</v>
      </c>
      <c r="C11" s="13">
        <f>SUM(C12:C15)</f>
        <v>161687.07199999999</v>
      </c>
      <c r="D11" s="13">
        <f>SUM(D12:D15)</f>
        <v>1940244.8640000001</v>
      </c>
      <c r="E11" s="26">
        <v>33257.1</v>
      </c>
      <c r="F11" s="26">
        <v>4.8600000000000003</v>
      </c>
      <c r="G11" s="26">
        <f>E11*F11*4</f>
        <v>646518.02399999998</v>
      </c>
      <c r="H11" s="26">
        <f>D11-G11</f>
        <v>1293726.8400000001</v>
      </c>
      <c r="I11" s="26">
        <f>H11/8/E11</f>
        <v>4.8625964079850625</v>
      </c>
    </row>
    <row r="12" spans="1:9" x14ac:dyDescent="0.25">
      <c r="A12" s="11" t="s">
        <v>57</v>
      </c>
      <c r="B12" s="10" t="s">
        <v>9</v>
      </c>
      <c r="C12" s="8">
        <v>105156</v>
      </c>
      <c r="D12" s="8">
        <f>C12*12</f>
        <v>1261872</v>
      </c>
      <c r="E12" s="25"/>
      <c r="F12" s="25"/>
      <c r="G12" s="25"/>
      <c r="H12" s="25"/>
      <c r="I12" s="25"/>
    </row>
    <row r="13" spans="1:9" x14ac:dyDescent="0.25">
      <c r="A13" s="11" t="s">
        <v>58</v>
      </c>
      <c r="B13" s="10" t="s">
        <v>51</v>
      </c>
      <c r="C13" s="8">
        <f>D13/12</f>
        <v>31757.111999999997</v>
      </c>
      <c r="D13" s="8">
        <f>D12*0.302</f>
        <v>381085.34399999998</v>
      </c>
      <c r="E13" s="25"/>
      <c r="F13" s="25"/>
      <c r="G13" s="25"/>
      <c r="H13" s="25"/>
      <c r="I13" s="25"/>
    </row>
    <row r="14" spans="1:9" ht="30" x14ac:dyDescent="0.25">
      <c r="A14" s="11" t="s">
        <v>59</v>
      </c>
      <c r="B14" s="2" t="s">
        <v>15</v>
      </c>
      <c r="C14" s="8">
        <v>16073.96</v>
      </c>
      <c r="D14" s="8">
        <f>C14*12</f>
        <v>192887.52</v>
      </c>
      <c r="E14" s="25"/>
      <c r="F14" s="25"/>
      <c r="G14" s="25"/>
      <c r="H14" s="25"/>
      <c r="I14" s="25"/>
    </row>
    <row r="15" spans="1:9" ht="45" x14ac:dyDescent="0.25">
      <c r="A15" s="11" t="s">
        <v>60</v>
      </c>
      <c r="B15" s="2" t="s">
        <v>17</v>
      </c>
      <c r="C15" s="8">
        <f>D15/12</f>
        <v>8700</v>
      </c>
      <c r="D15" s="8">
        <v>104400</v>
      </c>
      <c r="E15" s="25"/>
      <c r="F15" s="25"/>
      <c r="G15" s="25"/>
      <c r="H15" s="25"/>
      <c r="I15" s="25"/>
    </row>
    <row r="16" spans="1:9" x14ac:dyDescent="0.25">
      <c r="A16" s="7" t="s">
        <v>61</v>
      </c>
      <c r="B16" s="12" t="s">
        <v>4</v>
      </c>
      <c r="C16" s="13">
        <f>SUM(C17:C18)</f>
        <v>0</v>
      </c>
      <c r="D16" s="13">
        <f>SUM(D17:D19)</f>
        <v>874550</v>
      </c>
      <c r="E16" s="25">
        <v>33257.1</v>
      </c>
      <c r="F16" s="25">
        <v>2.19</v>
      </c>
      <c r="G16" s="26">
        <f>E16*F16*4</f>
        <v>291332.196</v>
      </c>
      <c r="H16" s="26">
        <f>D16-G16</f>
        <v>583217.804</v>
      </c>
      <c r="I16" s="26">
        <f>H16/8/E16</f>
        <v>2.1920800520791048</v>
      </c>
    </row>
    <row r="17" spans="1:9" x14ac:dyDescent="0.25">
      <c r="A17" s="11" t="s">
        <v>32</v>
      </c>
      <c r="B17" s="4" t="s">
        <v>28</v>
      </c>
      <c r="C17" s="8">
        <v>0</v>
      </c>
      <c r="D17" s="8">
        <v>478300</v>
      </c>
      <c r="E17" s="25"/>
      <c r="F17" s="25"/>
      <c r="G17" s="25"/>
      <c r="H17" s="25"/>
      <c r="I17" s="25"/>
    </row>
    <row r="18" spans="1:9" x14ac:dyDescent="0.25">
      <c r="A18" s="11" t="s">
        <v>33</v>
      </c>
      <c r="B18" s="2" t="s">
        <v>145</v>
      </c>
      <c r="C18" s="8">
        <v>0</v>
      </c>
      <c r="D18" s="8">
        <v>258250</v>
      </c>
      <c r="E18" s="25"/>
      <c r="F18" s="25"/>
      <c r="G18" s="25"/>
      <c r="H18" s="25"/>
      <c r="I18" s="25"/>
    </row>
    <row r="19" spans="1:9" x14ac:dyDescent="0.25">
      <c r="A19" s="11" t="s">
        <v>34</v>
      </c>
      <c r="B19" s="2" t="s">
        <v>141</v>
      </c>
      <c r="C19" s="8">
        <v>0</v>
      </c>
      <c r="D19" s="8">
        <v>138000</v>
      </c>
      <c r="E19" s="25"/>
      <c r="F19" s="25"/>
      <c r="G19" s="25"/>
      <c r="H19" s="25"/>
      <c r="I19" s="25"/>
    </row>
    <row r="20" spans="1:9" x14ac:dyDescent="0.25">
      <c r="A20" s="7" t="s">
        <v>35</v>
      </c>
      <c r="B20" s="3" t="s">
        <v>5</v>
      </c>
      <c r="C20" s="13">
        <f>SUM(C21:C25)</f>
        <v>134106</v>
      </c>
      <c r="D20" s="13">
        <f>SUM(D21:D25)</f>
        <v>1671347</v>
      </c>
      <c r="E20" s="25">
        <v>33257.1</v>
      </c>
      <c r="F20" s="25">
        <v>4.1900000000000004</v>
      </c>
      <c r="G20" s="26">
        <f>E20*F20*4</f>
        <v>557388.99600000004</v>
      </c>
      <c r="H20" s="26">
        <f>D20-G20</f>
        <v>1113958.004</v>
      </c>
      <c r="I20" s="26">
        <f>H20/8/E20</f>
        <v>4.1869179964578995</v>
      </c>
    </row>
    <row r="21" spans="1:9" x14ac:dyDescent="0.25">
      <c r="A21" s="11" t="s">
        <v>36</v>
      </c>
      <c r="B21" s="2" t="s">
        <v>9</v>
      </c>
      <c r="C21" s="8">
        <v>103000</v>
      </c>
      <c r="D21" s="8">
        <f>C21*12</f>
        <v>1236000</v>
      </c>
      <c r="E21" s="25"/>
      <c r="F21" s="25"/>
      <c r="G21" s="25"/>
      <c r="H21" s="25"/>
      <c r="I21" s="25"/>
    </row>
    <row r="22" spans="1:9" x14ac:dyDescent="0.25">
      <c r="A22" s="11" t="s">
        <v>37</v>
      </c>
      <c r="B22" s="2" t="s">
        <v>51</v>
      </c>
      <c r="C22" s="8">
        <f>D22/12</f>
        <v>31106</v>
      </c>
      <c r="D22" s="8">
        <f>D21*0.302</f>
        <v>373272</v>
      </c>
      <c r="E22" s="25"/>
      <c r="F22" s="25"/>
      <c r="G22" s="25"/>
      <c r="H22" s="25"/>
      <c r="I22" s="25"/>
    </row>
    <row r="23" spans="1:9" x14ac:dyDescent="0.25">
      <c r="A23" s="11" t="s">
        <v>47</v>
      </c>
      <c r="B23" s="2" t="s">
        <v>10</v>
      </c>
      <c r="C23" s="8">
        <v>0</v>
      </c>
      <c r="D23" s="8">
        <v>38025</v>
      </c>
      <c r="E23" s="25"/>
      <c r="F23" s="25"/>
      <c r="G23" s="25"/>
      <c r="H23" s="25"/>
      <c r="I23" s="25"/>
    </row>
    <row r="24" spans="1:9" x14ac:dyDescent="0.25">
      <c r="A24" s="11" t="s">
        <v>62</v>
      </c>
      <c r="B24" s="2" t="s">
        <v>11</v>
      </c>
      <c r="C24" s="8">
        <v>0</v>
      </c>
      <c r="D24" s="8">
        <v>12300</v>
      </c>
      <c r="E24" s="25"/>
      <c r="F24" s="25"/>
      <c r="G24" s="25"/>
      <c r="H24" s="25"/>
      <c r="I24" s="25"/>
    </row>
    <row r="25" spans="1:9" x14ac:dyDescent="0.25">
      <c r="A25" s="11" t="s">
        <v>63</v>
      </c>
      <c r="B25" s="2" t="s">
        <v>12</v>
      </c>
      <c r="C25" s="8">
        <v>0</v>
      </c>
      <c r="D25" s="8">
        <v>11750</v>
      </c>
      <c r="E25" s="25"/>
      <c r="F25" s="25"/>
      <c r="G25" s="25"/>
      <c r="H25" s="25"/>
      <c r="I25" s="25"/>
    </row>
    <row r="26" spans="1:9" x14ac:dyDescent="0.25">
      <c r="A26" s="7" t="s">
        <v>64</v>
      </c>
      <c r="B26" s="3" t="s">
        <v>6</v>
      </c>
      <c r="C26" s="13">
        <f>D26/12</f>
        <v>72542.175416666665</v>
      </c>
      <c r="D26" s="13">
        <f>SUM(D27:D30)</f>
        <v>870506.10499999998</v>
      </c>
      <c r="E26" s="25">
        <v>33257.1</v>
      </c>
      <c r="F26" s="25">
        <v>2.1800000000000002</v>
      </c>
      <c r="G26" s="26">
        <f>E26*F26*4</f>
        <v>290001.91200000001</v>
      </c>
      <c r="H26" s="26">
        <f>D26-G26</f>
        <v>580504.19299999997</v>
      </c>
      <c r="I26" s="26">
        <f>H26/8/E26</f>
        <v>2.1818806848763121</v>
      </c>
    </row>
    <row r="27" spans="1:9" ht="30" x14ac:dyDescent="0.25">
      <c r="A27" s="11" t="s">
        <v>65</v>
      </c>
      <c r="B27" s="2" t="s">
        <v>14</v>
      </c>
      <c r="C27" s="8">
        <v>28757.54</v>
      </c>
      <c r="D27" s="8">
        <f>C27*12</f>
        <v>345090.48</v>
      </c>
      <c r="E27" s="25"/>
      <c r="F27" s="25"/>
      <c r="G27" s="25"/>
      <c r="H27" s="25"/>
      <c r="I27" s="25"/>
    </row>
    <row r="28" spans="1:9" x14ac:dyDescent="0.25">
      <c r="A28" s="11" t="s">
        <v>66</v>
      </c>
      <c r="B28" s="2" t="s">
        <v>22</v>
      </c>
      <c r="C28" s="8">
        <v>0</v>
      </c>
      <c r="D28" s="8">
        <v>75000</v>
      </c>
      <c r="E28" s="25"/>
      <c r="F28" s="25"/>
      <c r="G28" s="25"/>
      <c r="H28" s="25"/>
      <c r="I28" s="25"/>
    </row>
    <row r="29" spans="1:9" x14ac:dyDescent="0.25">
      <c r="A29" s="11" t="s">
        <v>67</v>
      </c>
      <c r="B29" s="2" t="s">
        <v>136</v>
      </c>
      <c r="C29" s="8">
        <v>0</v>
      </c>
      <c r="D29" s="8">
        <v>51000</v>
      </c>
      <c r="E29" s="25"/>
      <c r="F29" s="25"/>
      <c r="G29" s="25"/>
      <c r="H29" s="25"/>
      <c r="I29" s="25"/>
    </row>
    <row r="30" spans="1:9" x14ac:dyDescent="0.25">
      <c r="A30" s="11" t="s">
        <v>67</v>
      </c>
      <c r="B30" s="2" t="s">
        <v>1</v>
      </c>
      <c r="C30" s="8">
        <f>D30/12</f>
        <v>33284.635416666664</v>
      </c>
      <c r="D30" s="8">
        <f>368125*1.085</f>
        <v>399415.625</v>
      </c>
      <c r="E30" s="25"/>
      <c r="F30" s="25"/>
      <c r="G30" s="25"/>
      <c r="H30" s="25"/>
      <c r="I30" s="25"/>
    </row>
    <row r="31" spans="1:9" x14ac:dyDescent="0.25">
      <c r="A31" s="11" t="s">
        <v>137</v>
      </c>
      <c r="B31" s="2" t="s">
        <v>138</v>
      </c>
      <c r="C31" s="8">
        <v>0</v>
      </c>
      <c r="D31" s="8">
        <v>8000</v>
      </c>
      <c r="E31" s="25"/>
      <c r="F31" s="25"/>
      <c r="G31" s="25"/>
      <c r="H31" s="25"/>
      <c r="I31" s="25"/>
    </row>
    <row r="32" spans="1:9" ht="30" x14ac:dyDescent="0.25">
      <c r="A32" s="7" t="s">
        <v>68</v>
      </c>
      <c r="B32" s="3" t="s">
        <v>7</v>
      </c>
      <c r="C32" s="13">
        <f>D32/12</f>
        <v>181580.28666666665</v>
      </c>
      <c r="D32" s="13">
        <f>SUM(D33:D42)</f>
        <v>2178963.44</v>
      </c>
      <c r="E32" s="25">
        <v>33257.1</v>
      </c>
      <c r="F32" s="25">
        <v>5.46</v>
      </c>
      <c r="G32" s="26">
        <f>E32*F32*4</f>
        <v>726335.06400000001</v>
      </c>
      <c r="H32" s="26">
        <f>D32-G32</f>
        <v>1452628.3759999999</v>
      </c>
      <c r="I32" s="26">
        <f>H32/8/E32</f>
        <v>5.4598430711036139</v>
      </c>
    </row>
    <row r="33" spans="1:9" x14ac:dyDescent="0.25">
      <c r="A33" s="11" t="s">
        <v>69</v>
      </c>
      <c r="B33" s="4" t="s">
        <v>9</v>
      </c>
      <c r="C33" s="8">
        <v>96810</v>
      </c>
      <c r="D33" s="8">
        <f>C33*12</f>
        <v>1161720</v>
      </c>
      <c r="E33" s="25"/>
      <c r="F33" s="25"/>
      <c r="G33" s="25"/>
      <c r="H33" s="25"/>
      <c r="I33" s="25"/>
    </row>
    <row r="34" spans="1:9" x14ac:dyDescent="0.25">
      <c r="A34" s="11" t="s">
        <v>70</v>
      </c>
      <c r="B34" s="2" t="s">
        <v>51</v>
      </c>
      <c r="C34" s="8">
        <f>D34/12</f>
        <v>29236.62</v>
      </c>
      <c r="D34" s="8">
        <f>D33*0.302</f>
        <v>350839.44</v>
      </c>
      <c r="E34" s="25"/>
      <c r="F34" s="25"/>
      <c r="G34" s="25"/>
      <c r="H34" s="25"/>
      <c r="I34" s="25"/>
    </row>
    <row r="35" spans="1:9" x14ac:dyDescent="0.25">
      <c r="A35" s="11" t="s">
        <v>71</v>
      </c>
      <c r="B35" s="2" t="s">
        <v>10</v>
      </c>
      <c r="C35" s="8">
        <f>D35/12</f>
        <v>250</v>
      </c>
      <c r="D35" s="8">
        <v>3000</v>
      </c>
      <c r="E35" s="25"/>
      <c r="F35" s="25"/>
      <c r="G35" s="25"/>
      <c r="H35" s="25"/>
      <c r="I35" s="25"/>
    </row>
    <row r="36" spans="1:9" x14ac:dyDescent="0.25">
      <c r="A36" s="21" t="s">
        <v>72</v>
      </c>
      <c r="B36" s="2" t="s">
        <v>11</v>
      </c>
      <c r="C36" s="8">
        <v>0</v>
      </c>
      <c r="D36" s="8">
        <v>25000</v>
      </c>
      <c r="E36" s="25"/>
      <c r="F36" s="25"/>
      <c r="G36" s="25"/>
      <c r="H36" s="25"/>
      <c r="I36" s="25"/>
    </row>
    <row r="37" spans="1:9" x14ac:dyDescent="0.25">
      <c r="A37" s="21" t="s">
        <v>73</v>
      </c>
      <c r="B37" s="2" t="s">
        <v>12</v>
      </c>
      <c r="C37" s="8">
        <v>0</v>
      </c>
      <c r="D37" s="8">
        <v>8000</v>
      </c>
      <c r="E37" s="25"/>
      <c r="F37" s="25"/>
      <c r="G37" s="25"/>
      <c r="H37" s="25"/>
      <c r="I37" s="25"/>
    </row>
    <row r="38" spans="1:9" ht="30" x14ac:dyDescent="0.25">
      <c r="A38" s="21" t="s">
        <v>74</v>
      </c>
      <c r="B38" s="4" t="s">
        <v>16</v>
      </c>
      <c r="C38" s="8">
        <v>11129</v>
      </c>
      <c r="D38" s="8">
        <v>150857.79999999999</v>
      </c>
      <c r="E38" s="25"/>
      <c r="F38" s="25"/>
      <c r="G38" s="25"/>
      <c r="H38" s="25"/>
      <c r="I38" s="25"/>
    </row>
    <row r="39" spans="1:9" ht="30" x14ac:dyDescent="0.25">
      <c r="A39" s="21" t="s">
        <v>75</v>
      </c>
      <c r="B39" s="4" t="s">
        <v>18</v>
      </c>
      <c r="C39" s="8">
        <f>D39/12</f>
        <v>15044.266666666668</v>
      </c>
      <c r="D39" s="8">
        <v>180531.20000000001</v>
      </c>
      <c r="E39" s="25"/>
      <c r="F39" s="25"/>
      <c r="G39" s="25"/>
      <c r="H39" s="25"/>
      <c r="I39" s="25"/>
    </row>
    <row r="40" spans="1:9" ht="30" x14ac:dyDescent="0.25">
      <c r="A40" s="21" t="s">
        <v>76</v>
      </c>
      <c r="B40" s="2" t="s">
        <v>21</v>
      </c>
      <c r="C40" s="8">
        <v>0</v>
      </c>
      <c r="D40" s="8">
        <v>16000</v>
      </c>
      <c r="E40" s="25"/>
      <c r="F40" s="25"/>
      <c r="G40" s="25"/>
      <c r="H40" s="25"/>
      <c r="I40" s="25"/>
    </row>
    <row r="41" spans="1:9" x14ac:dyDescent="0.25">
      <c r="A41" s="21" t="s">
        <v>77</v>
      </c>
      <c r="B41" s="2" t="s">
        <v>24</v>
      </c>
      <c r="C41" s="8">
        <v>0</v>
      </c>
      <c r="D41" s="8">
        <v>25000</v>
      </c>
      <c r="E41" s="25"/>
      <c r="F41" s="25"/>
      <c r="G41" s="25"/>
      <c r="H41" s="25"/>
      <c r="I41" s="25"/>
    </row>
    <row r="42" spans="1:9" x14ac:dyDescent="0.25">
      <c r="A42" s="21" t="s">
        <v>78</v>
      </c>
      <c r="B42" s="2" t="s">
        <v>130</v>
      </c>
      <c r="C42" s="8">
        <v>0</v>
      </c>
      <c r="D42" s="8">
        <f>250500*1.03</f>
        <v>258015</v>
      </c>
      <c r="E42" s="25"/>
      <c r="F42" s="25"/>
      <c r="G42" s="25"/>
      <c r="H42" s="25"/>
      <c r="I42" s="25"/>
    </row>
    <row r="43" spans="1:9" x14ac:dyDescent="0.25">
      <c r="A43" s="22" t="s">
        <v>79</v>
      </c>
      <c r="B43" s="3" t="s">
        <v>8</v>
      </c>
      <c r="C43" s="13">
        <f>SUM(C44:C54)</f>
        <v>173280.41316666667</v>
      </c>
      <c r="D43" s="13">
        <f>SUM(D44:D55)</f>
        <v>2212164.9580000001</v>
      </c>
      <c r="E43" s="25">
        <v>33257.1</v>
      </c>
      <c r="F43" s="25">
        <v>5.54</v>
      </c>
      <c r="G43" s="26">
        <f>E43*F43*4</f>
        <v>736977.33600000001</v>
      </c>
      <c r="H43" s="26">
        <f>D43-G43</f>
        <v>1475187.622</v>
      </c>
      <c r="I43" s="26">
        <f>H43/8/E43</f>
        <v>5.544634160825809</v>
      </c>
    </row>
    <row r="44" spans="1:9" x14ac:dyDescent="0.25">
      <c r="A44" s="21" t="s">
        <v>80</v>
      </c>
      <c r="B44" s="4" t="s">
        <v>9</v>
      </c>
      <c r="C44" s="8">
        <v>123935.75</v>
      </c>
      <c r="D44" s="8">
        <f>C44*12</f>
        <v>1487229</v>
      </c>
      <c r="E44" s="25"/>
      <c r="F44" s="25"/>
      <c r="G44" s="25"/>
      <c r="H44" s="25"/>
      <c r="I44" s="25"/>
    </row>
    <row r="45" spans="1:9" x14ac:dyDescent="0.25">
      <c r="A45" s="21" t="s">
        <v>81</v>
      </c>
      <c r="B45" s="2" t="s">
        <v>51</v>
      </c>
      <c r="C45" s="8">
        <f t="shared" ref="C45:C48" si="0">D45/12</f>
        <v>37428.5965</v>
      </c>
      <c r="D45" s="8">
        <f>D44*0.302</f>
        <v>449143.158</v>
      </c>
      <c r="E45" s="25"/>
      <c r="F45" s="25"/>
      <c r="G45" s="25"/>
      <c r="H45" s="25"/>
      <c r="I45" s="25"/>
    </row>
    <row r="46" spans="1:9" x14ac:dyDescent="0.25">
      <c r="A46" s="21" t="s">
        <v>82</v>
      </c>
      <c r="B46" s="2" t="s">
        <v>23</v>
      </c>
      <c r="C46" s="8">
        <f t="shared" si="0"/>
        <v>1833.3333333333333</v>
      </c>
      <c r="D46" s="8">
        <v>22000</v>
      </c>
      <c r="E46" s="25"/>
      <c r="F46" s="25"/>
      <c r="G46" s="25"/>
      <c r="H46" s="25"/>
      <c r="I46" s="25"/>
    </row>
    <row r="47" spans="1:9" x14ac:dyDescent="0.25">
      <c r="A47" s="21" t="s">
        <v>83</v>
      </c>
      <c r="B47" s="2" t="s">
        <v>0</v>
      </c>
      <c r="C47" s="8">
        <f t="shared" si="0"/>
        <v>3225.9608333333331</v>
      </c>
      <c r="D47" s="8">
        <f>36179*1.07</f>
        <v>38711.53</v>
      </c>
      <c r="E47" s="25"/>
      <c r="F47" s="25"/>
      <c r="G47" s="25"/>
      <c r="H47" s="25"/>
      <c r="I47" s="25"/>
    </row>
    <row r="48" spans="1:9" x14ac:dyDescent="0.25">
      <c r="A48" s="21" t="s">
        <v>84</v>
      </c>
      <c r="B48" s="2" t="s">
        <v>25</v>
      </c>
      <c r="C48" s="8">
        <f t="shared" si="0"/>
        <v>375</v>
      </c>
      <c r="D48" s="8">
        <v>4500</v>
      </c>
      <c r="E48" s="25"/>
      <c r="F48" s="25"/>
      <c r="G48" s="25"/>
      <c r="H48" s="25"/>
      <c r="I48" s="25"/>
    </row>
    <row r="49" spans="1:9" x14ac:dyDescent="0.25">
      <c r="A49" s="21" t="s">
        <v>85</v>
      </c>
      <c r="B49" s="2" t="s">
        <v>131</v>
      </c>
      <c r="C49" s="8">
        <v>0</v>
      </c>
      <c r="D49" s="8">
        <v>0</v>
      </c>
      <c r="E49" s="25"/>
      <c r="F49" s="25"/>
      <c r="G49" s="25"/>
      <c r="H49" s="25"/>
      <c r="I49" s="25"/>
    </row>
    <row r="50" spans="1:9" ht="30" x14ac:dyDescent="0.25">
      <c r="A50" s="21" t="s">
        <v>86</v>
      </c>
      <c r="B50" s="2" t="s">
        <v>26</v>
      </c>
      <c r="C50" s="8">
        <v>0</v>
      </c>
      <c r="D50" s="8">
        <v>60000</v>
      </c>
      <c r="E50" s="25"/>
      <c r="F50" s="25"/>
      <c r="G50" s="25"/>
      <c r="H50" s="25"/>
      <c r="I50" s="25"/>
    </row>
    <row r="51" spans="1:9" x14ac:dyDescent="0.25">
      <c r="A51" s="21" t="s">
        <v>87</v>
      </c>
      <c r="B51" s="2" t="s">
        <v>27</v>
      </c>
      <c r="C51" s="8">
        <f>D51/12</f>
        <v>4016.6666666666665</v>
      </c>
      <c r="D51" s="8">
        <v>48200</v>
      </c>
      <c r="E51" s="25"/>
      <c r="F51" s="25"/>
      <c r="G51" s="25"/>
      <c r="H51" s="25"/>
      <c r="I51" s="25"/>
    </row>
    <row r="52" spans="1:9" x14ac:dyDescent="0.25">
      <c r="A52" s="21" t="s">
        <v>88</v>
      </c>
      <c r="B52" s="2" t="s">
        <v>29</v>
      </c>
      <c r="C52" s="8">
        <f>D52/12</f>
        <v>2465.1058333333335</v>
      </c>
      <c r="D52" s="8">
        <v>29581.27</v>
      </c>
      <c r="E52" s="25"/>
      <c r="F52" s="25"/>
      <c r="G52" s="25"/>
      <c r="H52" s="25"/>
      <c r="I52" s="25"/>
    </row>
    <row r="53" spans="1:9" x14ac:dyDescent="0.25">
      <c r="A53" s="21" t="s">
        <v>89</v>
      </c>
      <c r="B53" s="2" t="s">
        <v>49</v>
      </c>
      <c r="C53" s="8">
        <v>0</v>
      </c>
      <c r="D53" s="8">
        <v>54800</v>
      </c>
      <c r="E53" s="25"/>
      <c r="F53" s="25"/>
      <c r="G53" s="25"/>
      <c r="H53" s="25"/>
      <c r="I53" s="25"/>
    </row>
    <row r="54" spans="1:9" x14ac:dyDescent="0.25">
      <c r="A54" s="21" t="s">
        <v>90</v>
      </c>
      <c r="B54" s="2" t="s">
        <v>50</v>
      </c>
      <c r="C54" s="8">
        <v>0</v>
      </c>
      <c r="D54" s="8">
        <v>18000</v>
      </c>
      <c r="E54" s="25"/>
      <c r="F54" s="25"/>
      <c r="G54" s="25"/>
      <c r="H54" s="25"/>
      <c r="I54" s="25"/>
    </row>
    <row r="55" spans="1:9" x14ac:dyDescent="0.25">
      <c r="A55" s="21" t="s">
        <v>126</v>
      </c>
      <c r="B55" s="2" t="s">
        <v>46</v>
      </c>
      <c r="C55" s="8">
        <v>0</v>
      </c>
      <c r="D55" s="8">
        <v>0</v>
      </c>
      <c r="E55" s="25"/>
      <c r="F55" s="25"/>
      <c r="G55" s="25"/>
      <c r="H55" s="25"/>
      <c r="I55" s="25"/>
    </row>
    <row r="56" spans="1:9" x14ac:dyDescent="0.25">
      <c r="A56" s="21" t="s">
        <v>139</v>
      </c>
      <c r="B56" s="2" t="s">
        <v>140</v>
      </c>
      <c r="C56" s="8">
        <v>0</v>
      </c>
      <c r="D56" s="8">
        <v>10000</v>
      </c>
      <c r="E56" s="25"/>
      <c r="F56" s="25"/>
      <c r="G56" s="25"/>
      <c r="H56" s="25"/>
      <c r="I56" s="25"/>
    </row>
    <row r="57" spans="1:9" x14ac:dyDescent="0.25">
      <c r="A57" s="22" t="s">
        <v>91</v>
      </c>
      <c r="B57" s="3" t="s">
        <v>13</v>
      </c>
      <c r="C57" s="13">
        <v>0</v>
      </c>
      <c r="D57" s="13">
        <f>D58</f>
        <v>1900</v>
      </c>
      <c r="E57" s="25">
        <v>5162.5</v>
      </c>
      <c r="F57" s="25">
        <v>0.03</v>
      </c>
      <c r="G57" s="26">
        <f>E57*F57*4</f>
        <v>619.5</v>
      </c>
      <c r="H57" s="26">
        <f>D57-G57</f>
        <v>1280.5</v>
      </c>
      <c r="I57" s="26">
        <f>H57/8/E57</f>
        <v>3.1004842615012105E-2</v>
      </c>
    </row>
    <row r="58" spans="1:9" ht="45" x14ac:dyDescent="0.25">
      <c r="A58" s="21" t="s">
        <v>93</v>
      </c>
      <c r="B58" s="4" t="s">
        <v>20</v>
      </c>
      <c r="C58" s="8">
        <v>0</v>
      </c>
      <c r="D58" s="8">
        <v>1900</v>
      </c>
      <c r="E58" s="25"/>
      <c r="F58" s="25"/>
      <c r="G58" s="25"/>
      <c r="H58" s="25"/>
      <c r="I58" s="25"/>
    </row>
    <row r="59" spans="1:9" x14ac:dyDescent="0.25">
      <c r="A59" s="22" t="s">
        <v>92</v>
      </c>
      <c r="B59" s="3" t="s">
        <v>125</v>
      </c>
      <c r="C59" s="13">
        <f>SUM(C60)</f>
        <v>45177.75</v>
      </c>
      <c r="D59" s="13">
        <f>D60</f>
        <v>542133</v>
      </c>
      <c r="E59" s="25">
        <v>599</v>
      </c>
      <c r="F59" s="25">
        <v>90</v>
      </c>
      <c r="G59" s="26">
        <f>E59*F59*4</f>
        <v>215640</v>
      </c>
      <c r="H59" s="26">
        <f>D59-G59</f>
        <v>326493</v>
      </c>
      <c r="I59" s="26">
        <v>90</v>
      </c>
    </row>
    <row r="60" spans="1:9" ht="45" x14ac:dyDescent="0.25">
      <c r="A60" s="21" t="s">
        <v>94</v>
      </c>
      <c r="B60" s="4" t="s">
        <v>19</v>
      </c>
      <c r="C60" s="8">
        <f>D60/12</f>
        <v>45177.75</v>
      </c>
      <c r="D60" s="8">
        <v>542133</v>
      </c>
      <c r="E60" s="25"/>
      <c r="F60" s="25"/>
      <c r="G60" s="25"/>
      <c r="H60" s="25"/>
      <c r="I60" s="25"/>
    </row>
    <row r="61" spans="1:9" x14ac:dyDescent="0.25">
      <c r="A61" s="22" t="s">
        <v>95</v>
      </c>
      <c r="B61" s="3" t="s">
        <v>3</v>
      </c>
      <c r="C61" s="13">
        <f>SUM(C62)</f>
        <v>110413.57199999999</v>
      </c>
      <c r="D61" s="13">
        <f>D62</f>
        <v>1324962.8639999998</v>
      </c>
      <c r="E61" s="25">
        <v>33257.1</v>
      </c>
      <c r="F61" s="25">
        <v>3.32</v>
      </c>
      <c r="G61" s="26">
        <f>E61*F61*4</f>
        <v>441654.28799999994</v>
      </c>
      <c r="H61" s="26">
        <f>D61-G61</f>
        <v>883308.57599999988</v>
      </c>
      <c r="I61" s="26">
        <f>H61/8/E61</f>
        <v>3.32</v>
      </c>
    </row>
    <row r="62" spans="1:9" ht="30" x14ac:dyDescent="0.25">
      <c r="A62" s="21" t="s">
        <v>96</v>
      </c>
      <c r="B62" s="4" t="s">
        <v>30</v>
      </c>
      <c r="C62" s="8">
        <f>D62/12</f>
        <v>110413.57199999999</v>
      </c>
      <c r="D62" s="8">
        <f>33257.1*3.32*6+33257.1*6*3.32</f>
        <v>1324962.8639999998</v>
      </c>
      <c r="E62" s="25"/>
      <c r="F62" s="25"/>
      <c r="G62" s="25"/>
      <c r="H62" s="25"/>
      <c r="I62" s="25"/>
    </row>
    <row r="63" spans="1:9" x14ac:dyDescent="0.25">
      <c r="A63" s="23">
        <v>10</v>
      </c>
      <c r="B63" s="16" t="s">
        <v>97</v>
      </c>
      <c r="C63" s="17">
        <f>C11+C16+C20+C26+C32+C43+C57+C59+C61</f>
        <v>878787.2692499999</v>
      </c>
      <c r="D63" s="17">
        <f>D11+D16+D20+D26+D32+D43+D57+D59+D61</f>
        <v>11616772.231000001</v>
      </c>
      <c r="E63" s="25"/>
      <c r="F63" s="26">
        <f>F11+F16+F20+F26+F32+F43+F57+F61</f>
        <v>27.770000000000003</v>
      </c>
      <c r="G63" s="25"/>
      <c r="H63" s="25"/>
      <c r="I63" s="26">
        <f>I11+I16+I20+I26+I32+I43+I57+I61</f>
        <v>27.77895721594281</v>
      </c>
    </row>
    <row r="64" spans="1:9" x14ac:dyDescent="0.25">
      <c r="A64" s="22" t="s">
        <v>99</v>
      </c>
      <c r="B64" s="3" t="s">
        <v>38</v>
      </c>
      <c r="C64" s="15">
        <f>SUM(C65:C66)</f>
        <v>0</v>
      </c>
      <c r="D64" s="15">
        <f>SUM(D65:D66)</f>
        <v>48000</v>
      </c>
      <c r="E64" s="25"/>
      <c r="F64" s="25"/>
      <c r="G64" s="25"/>
      <c r="H64" s="25"/>
      <c r="I64" s="26">
        <f>I63/F63</f>
        <v>1.0003225500879658</v>
      </c>
    </row>
    <row r="65" spans="1:11" x14ac:dyDescent="0.25">
      <c r="A65" s="21" t="s">
        <v>100</v>
      </c>
      <c r="B65" s="2" t="s">
        <v>41</v>
      </c>
      <c r="C65" s="14">
        <v>0</v>
      </c>
      <c r="D65" s="14">
        <v>0</v>
      </c>
      <c r="E65" s="25"/>
      <c r="F65" s="25"/>
      <c r="G65" s="25"/>
      <c r="H65" s="25"/>
      <c r="I65" s="25"/>
    </row>
    <row r="66" spans="1:11" x14ac:dyDescent="0.25">
      <c r="A66" s="21" t="s">
        <v>101</v>
      </c>
      <c r="B66" s="2" t="s">
        <v>42</v>
      </c>
      <c r="C66" s="14">
        <v>0</v>
      </c>
      <c r="D66" s="14">
        <v>48000</v>
      </c>
      <c r="E66" s="25"/>
      <c r="F66" s="25"/>
      <c r="G66" s="25"/>
      <c r="H66" s="25"/>
      <c r="I66" s="25"/>
    </row>
    <row r="67" spans="1:11" x14ac:dyDescent="0.25">
      <c r="A67" s="22" t="s">
        <v>102</v>
      </c>
      <c r="B67" s="3" t="s">
        <v>127</v>
      </c>
      <c r="C67" s="15">
        <f>SUM(C68:C71)</f>
        <v>0</v>
      </c>
      <c r="D67" s="15">
        <f>SUM(D68:D71)</f>
        <v>65000</v>
      </c>
      <c r="E67" s="25"/>
      <c r="F67" s="25"/>
      <c r="G67" s="25"/>
      <c r="H67" s="25"/>
      <c r="I67" s="25"/>
    </row>
    <row r="68" spans="1:11" x14ac:dyDescent="0.25">
      <c r="A68" s="21" t="s">
        <v>103</v>
      </c>
      <c r="B68" s="2" t="s">
        <v>43</v>
      </c>
      <c r="C68" s="14">
        <v>0</v>
      </c>
      <c r="D68" s="14">
        <v>15000</v>
      </c>
      <c r="E68" s="25"/>
      <c r="F68" s="25"/>
      <c r="G68" s="25"/>
      <c r="H68" s="25"/>
      <c r="I68" s="25"/>
    </row>
    <row r="69" spans="1:11" x14ac:dyDescent="0.25">
      <c r="A69" s="21" t="s">
        <v>104</v>
      </c>
      <c r="B69" s="2" t="s">
        <v>44</v>
      </c>
      <c r="C69" s="14">
        <v>0</v>
      </c>
      <c r="D69" s="14">
        <v>15000</v>
      </c>
      <c r="E69" s="25"/>
      <c r="F69" s="25"/>
      <c r="G69" s="25"/>
      <c r="H69" s="25"/>
      <c r="I69" s="25"/>
    </row>
    <row r="70" spans="1:11" x14ac:dyDescent="0.25">
      <c r="A70" s="21" t="s">
        <v>105</v>
      </c>
      <c r="B70" s="2" t="s">
        <v>45</v>
      </c>
      <c r="C70" s="14">
        <v>0</v>
      </c>
      <c r="D70" s="14">
        <v>35000</v>
      </c>
      <c r="E70" s="25"/>
      <c r="F70" s="25"/>
      <c r="G70" s="25"/>
      <c r="H70" s="25"/>
      <c r="I70" s="25"/>
    </row>
    <row r="71" spans="1:11" x14ac:dyDescent="0.25">
      <c r="A71" s="21" t="s">
        <v>106</v>
      </c>
      <c r="B71" s="4" t="s">
        <v>48</v>
      </c>
      <c r="C71" s="14">
        <v>0</v>
      </c>
      <c r="D71" s="14">
        <v>0</v>
      </c>
      <c r="E71" s="25"/>
      <c r="F71" s="25"/>
      <c r="G71" s="25"/>
      <c r="H71" s="25"/>
      <c r="I71" s="25"/>
    </row>
    <row r="72" spans="1:11" x14ac:dyDescent="0.25">
      <c r="A72" s="22" t="s">
        <v>107</v>
      </c>
      <c r="B72" s="3" t="s">
        <v>46</v>
      </c>
      <c r="C72" s="14">
        <v>0</v>
      </c>
      <c r="D72" s="15">
        <f>D79-D64-D67</f>
        <v>847000</v>
      </c>
      <c r="E72" s="25"/>
      <c r="F72" s="25"/>
      <c r="G72" s="25"/>
      <c r="H72" s="25"/>
      <c r="I72" s="25"/>
    </row>
    <row r="73" spans="1:11" x14ac:dyDescent="0.25">
      <c r="A73" s="22" t="s">
        <v>108</v>
      </c>
      <c r="B73" s="16" t="s">
        <v>98</v>
      </c>
      <c r="C73" s="15">
        <f>C64+C67</f>
        <v>0</v>
      </c>
      <c r="D73" s="17">
        <f>D64+D67+D72</f>
        <v>960000</v>
      </c>
      <c r="E73" s="25"/>
      <c r="F73" s="25"/>
      <c r="G73" s="25"/>
      <c r="H73" s="25"/>
      <c r="I73" s="25"/>
    </row>
    <row r="74" spans="1:11" x14ac:dyDescent="0.25">
      <c r="A74" s="22" t="s">
        <v>110</v>
      </c>
      <c r="B74" s="16" t="s">
        <v>109</v>
      </c>
      <c r="C74" s="17">
        <f>C63+C73</f>
        <v>878787.2692499999</v>
      </c>
      <c r="D74" s="17">
        <f>D63+D73</f>
        <v>12576772.231000001</v>
      </c>
      <c r="E74" s="25"/>
      <c r="F74" s="25"/>
      <c r="G74" s="25"/>
      <c r="H74" s="25"/>
      <c r="I74" s="25"/>
    </row>
    <row r="75" spans="1:11" x14ac:dyDescent="0.25">
      <c r="A75" s="21"/>
      <c r="B75" s="5"/>
      <c r="C75" s="5"/>
      <c r="D75" s="5"/>
      <c r="E75" s="25"/>
      <c r="F75" s="25"/>
      <c r="G75" s="25"/>
      <c r="H75" s="25"/>
      <c r="I75" s="25"/>
    </row>
    <row r="76" spans="1:11" x14ac:dyDescent="0.25">
      <c r="A76" s="21"/>
      <c r="B76" s="5"/>
      <c r="C76" s="5"/>
      <c r="D76" s="5"/>
      <c r="E76" s="20"/>
      <c r="F76" s="20"/>
      <c r="G76" s="20"/>
      <c r="H76" s="20"/>
      <c r="I76" s="20"/>
    </row>
    <row r="77" spans="1:11" x14ac:dyDescent="0.25">
      <c r="A77" s="31" t="s">
        <v>31</v>
      </c>
      <c r="B77" s="31" t="s">
        <v>111</v>
      </c>
      <c r="C77" s="31" t="s">
        <v>112</v>
      </c>
      <c r="D77" s="31"/>
      <c r="E77" s="20"/>
      <c r="F77" s="20"/>
      <c r="G77" s="20"/>
      <c r="H77" s="20"/>
      <c r="I77" s="20"/>
      <c r="K77" s="28"/>
    </row>
    <row r="78" spans="1:11" x14ac:dyDescent="0.25">
      <c r="A78" s="31"/>
      <c r="B78" s="31"/>
      <c r="C78" s="1" t="s">
        <v>54</v>
      </c>
      <c r="D78" s="1" t="s">
        <v>55</v>
      </c>
      <c r="E78" s="20"/>
      <c r="F78" s="20"/>
      <c r="G78" s="20"/>
      <c r="H78" s="20"/>
      <c r="I78" s="20"/>
    </row>
    <row r="79" spans="1:11" x14ac:dyDescent="0.25">
      <c r="A79" s="22" t="s">
        <v>56</v>
      </c>
      <c r="B79" s="16" t="s">
        <v>114</v>
      </c>
      <c r="C79" s="15">
        <v>80000</v>
      </c>
      <c r="D79" s="15">
        <f>C79*12</f>
        <v>960000</v>
      </c>
      <c r="E79" s="20"/>
      <c r="F79" s="20"/>
      <c r="G79" s="20"/>
      <c r="H79" s="20"/>
      <c r="I79" s="20"/>
    </row>
    <row r="80" spans="1:11" x14ac:dyDescent="0.25">
      <c r="A80" s="22" t="s">
        <v>61</v>
      </c>
      <c r="B80" s="16" t="s">
        <v>115</v>
      </c>
      <c r="C80" s="17">
        <f>D80/12</f>
        <v>968064.35258333338</v>
      </c>
      <c r="D80" s="17">
        <f>D63</f>
        <v>11616772.231000001</v>
      </c>
      <c r="E80" s="20"/>
      <c r="F80" s="20"/>
      <c r="G80" s="20"/>
      <c r="H80" s="20"/>
      <c r="I80" s="20"/>
    </row>
    <row r="81" spans="1:9" x14ac:dyDescent="0.25">
      <c r="A81" s="22" t="s">
        <v>35</v>
      </c>
      <c r="B81" s="16" t="s">
        <v>116</v>
      </c>
      <c r="C81" s="17">
        <f>C79+C80</f>
        <v>1048064.3525833334</v>
      </c>
      <c r="D81" s="17">
        <f>D79+D80</f>
        <v>12576772.231000001</v>
      </c>
      <c r="E81" s="20"/>
      <c r="F81" s="20"/>
      <c r="G81" s="20"/>
      <c r="H81" s="20"/>
      <c r="I81" s="20"/>
    </row>
    <row r="82" spans="1:9" x14ac:dyDescent="0.25">
      <c r="A82" s="21"/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19"/>
      <c r="B83" s="9"/>
      <c r="C83" s="9"/>
      <c r="D83" s="9"/>
    </row>
    <row r="84" spans="1:9" ht="57" customHeight="1" x14ac:dyDescent="0.25">
      <c r="A84" s="34" t="s">
        <v>135</v>
      </c>
      <c r="B84" s="34"/>
      <c r="C84" s="34"/>
      <c r="D84" s="34"/>
    </row>
    <row r="87" spans="1:9" x14ac:dyDescent="0.25">
      <c r="C87" s="29" t="s">
        <v>123</v>
      </c>
      <c r="D87" s="29"/>
    </row>
    <row r="88" spans="1:9" x14ac:dyDescent="0.25">
      <c r="C88" s="29" t="s">
        <v>149</v>
      </c>
      <c r="D88" s="29"/>
    </row>
    <row r="89" spans="1:9" x14ac:dyDescent="0.25">
      <c r="C89" s="30" t="s">
        <v>150</v>
      </c>
      <c r="D89" s="29"/>
    </row>
    <row r="92" spans="1:9" ht="30" customHeight="1" x14ac:dyDescent="0.25">
      <c r="A92" s="33" t="s">
        <v>151</v>
      </c>
      <c r="B92" s="33"/>
      <c r="C92" s="33"/>
      <c r="D92" s="33"/>
    </row>
    <row r="94" spans="1:9" ht="75" customHeight="1" x14ac:dyDescent="0.25">
      <c r="A94" s="6" t="s">
        <v>31</v>
      </c>
      <c r="B94" s="6" t="s">
        <v>117</v>
      </c>
      <c r="C94" s="36" t="s">
        <v>152</v>
      </c>
      <c r="D94" s="37"/>
    </row>
    <row r="95" spans="1:9" x14ac:dyDescent="0.25">
      <c r="A95" s="6">
        <v>1</v>
      </c>
      <c r="B95" s="2" t="s">
        <v>2</v>
      </c>
      <c r="C95" s="38">
        <f>F11</f>
        <v>4.8600000000000003</v>
      </c>
      <c r="D95" s="39"/>
    </row>
    <row r="96" spans="1:9" x14ac:dyDescent="0.25">
      <c r="A96" s="6">
        <v>2</v>
      </c>
      <c r="B96" s="2" t="s">
        <v>4</v>
      </c>
      <c r="C96" s="36">
        <f>F16</f>
        <v>2.19</v>
      </c>
      <c r="D96" s="37"/>
    </row>
    <row r="97" spans="1:6" x14ac:dyDescent="0.25">
      <c r="A97" s="6">
        <v>3</v>
      </c>
      <c r="B97" s="2" t="s">
        <v>5</v>
      </c>
      <c r="C97" s="36">
        <f>F20</f>
        <v>4.1900000000000004</v>
      </c>
      <c r="D97" s="37"/>
    </row>
    <row r="98" spans="1:6" x14ac:dyDescent="0.25">
      <c r="A98" s="6">
        <v>4</v>
      </c>
      <c r="B98" s="2" t="s">
        <v>6</v>
      </c>
      <c r="C98" s="36">
        <f>F26</f>
        <v>2.1800000000000002</v>
      </c>
      <c r="D98" s="37"/>
    </row>
    <row r="99" spans="1:6" x14ac:dyDescent="0.25">
      <c r="A99" s="6">
        <v>5</v>
      </c>
      <c r="B99" s="2" t="s">
        <v>7</v>
      </c>
      <c r="C99" s="36">
        <f>F32</f>
        <v>5.46</v>
      </c>
      <c r="D99" s="37"/>
    </row>
    <row r="100" spans="1:6" x14ac:dyDescent="0.25">
      <c r="A100" s="6">
        <v>6</v>
      </c>
      <c r="B100" s="2" t="s">
        <v>8</v>
      </c>
      <c r="C100" s="36">
        <f>F43</f>
        <v>5.54</v>
      </c>
      <c r="D100" s="37"/>
    </row>
    <row r="101" spans="1:6" x14ac:dyDescent="0.25">
      <c r="A101" s="6">
        <v>7</v>
      </c>
      <c r="B101" s="2" t="s">
        <v>13</v>
      </c>
      <c r="C101" s="36">
        <f>F57</f>
        <v>0.03</v>
      </c>
      <c r="D101" s="37"/>
    </row>
    <row r="102" spans="1:6" x14ac:dyDescent="0.25">
      <c r="A102" s="6">
        <v>8</v>
      </c>
      <c r="B102" s="2" t="s">
        <v>125</v>
      </c>
      <c r="C102" s="38">
        <f>F59</f>
        <v>90</v>
      </c>
      <c r="D102" s="39"/>
      <c r="E102" s="28">
        <f>C95+C96+C97+C98+C99+C100+C101+C103</f>
        <v>27.770000000000003</v>
      </c>
    </row>
    <row r="103" spans="1:6" x14ac:dyDescent="0.25">
      <c r="A103" s="6">
        <v>9</v>
      </c>
      <c r="B103" s="2" t="s">
        <v>3</v>
      </c>
      <c r="C103" s="38">
        <f>F61</f>
        <v>3.32</v>
      </c>
      <c r="D103" s="39"/>
      <c r="E103" s="28">
        <f>D95+D96+D97+D98+D99+D100+D101+D103</f>
        <v>0</v>
      </c>
      <c r="F103">
        <f>E103/E102</f>
        <v>0</v>
      </c>
    </row>
    <row r="105" spans="1:6" ht="32.25" customHeight="1" x14ac:dyDescent="0.25">
      <c r="C105" s="35" t="s">
        <v>124</v>
      </c>
      <c r="D105" s="35"/>
    </row>
    <row r="107" spans="1:6" ht="29.25" customHeight="1" x14ac:dyDescent="0.25">
      <c r="A107" s="33" t="s">
        <v>144</v>
      </c>
      <c r="B107" s="33"/>
      <c r="C107" s="33"/>
      <c r="D107" s="33"/>
    </row>
    <row r="109" spans="1:6" ht="60" x14ac:dyDescent="0.25">
      <c r="A109" s="6" t="s">
        <v>31</v>
      </c>
      <c r="B109" s="6" t="s">
        <v>117</v>
      </c>
      <c r="C109" s="6" t="s">
        <v>142</v>
      </c>
      <c r="D109" s="6" t="s">
        <v>143</v>
      </c>
    </row>
    <row r="110" spans="1:6" x14ac:dyDescent="0.25">
      <c r="A110" s="20">
        <v>1</v>
      </c>
      <c r="B110" s="2" t="s">
        <v>118</v>
      </c>
      <c r="C110" s="6">
        <v>54.91</v>
      </c>
      <c r="D110" s="6">
        <v>56.77</v>
      </c>
    </row>
    <row r="111" spans="1:6" x14ac:dyDescent="0.25">
      <c r="A111" s="20">
        <v>2</v>
      </c>
      <c r="B111" s="2" t="s">
        <v>119</v>
      </c>
      <c r="C111" s="6">
        <v>111.51</v>
      </c>
      <c r="D111" s="6">
        <v>115.84</v>
      </c>
    </row>
    <row r="112" spans="1:6" x14ac:dyDescent="0.25">
      <c r="A112" s="20">
        <v>3</v>
      </c>
      <c r="B112" s="2" t="s">
        <v>120</v>
      </c>
      <c r="C112" s="6">
        <v>43.18</v>
      </c>
      <c r="D112" s="6">
        <v>44.64</v>
      </c>
    </row>
    <row r="113" spans="1:4" x14ac:dyDescent="0.25">
      <c r="A113" s="20">
        <v>4</v>
      </c>
      <c r="B113" s="2" t="s">
        <v>122</v>
      </c>
      <c r="C113" s="6"/>
      <c r="D113" s="6"/>
    </row>
    <row r="114" spans="1:4" x14ac:dyDescent="0.25">
      <c r="A114" s="20">
        <v>5</v>
      </c>
      <c r="B114" s="2" t="s">
        <v>39</v>
      </c>
      <c r="C114" s="40">
        <v>2.73</v>
      </c>
      <c r="D114" s="40">
        <v>2.94</v>
      </c>
    </row>
    <row r="115" spans="1:4" x14ac:dyDescent="0.25">
      <c r="A115" s="20">
        <v>6</v>
      </c>
      <c r="B115" s="2" t="s">
        <v>40</v>
      </c>
      <c r="C115" s="40">
        <v>1.32</v>
      </c>
      <c r="D115" s="40">
        <v>1.49</v>
      </c>
    </row>
    <row r="116" spans="1:4" x14ac:dyDescent="0.25">
      <c r="A116" s="20">
        <v>7</v>
      </c>
      <c r="B116" s="2" t="s">
        <v>121</v>
      </c>
      <c r="C116" s="8">
        <v>1849.96</v>
      </c>
      <c r="D116" s="8">
        <v>1922.11</v>
      </c>
    </row>
    <row r="117" spans="1:4" x14ac:dyDescent="0.25">
      <c r="A117" s="5"/>
      <c r="B117" s="5"/>
      <c r="C117" s="5"/>
      <c r="D117" s="5"/>
    </row>
  </sheetData>
  <mergeCells count="27">
    <mergeCell ref="A92:D92"/>
    <mergeCell ref="A84:D84"/>
    <mergeCell ref="A107:D107"/>
    <mergeCell ref="C105:D105"/>
    <mergeCell ref="C89:D89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A77:A78"/>
    <mergeCell ref="B77:B78"/>
    <mergeCell ref="C77:D77"/>
    <mergeCell ref="C87:D87"/>
    <mergeCell ref="C88:D88"/>
    <mergeCell ref="C1:D1"/>
    <mergeCell ref="C2:D2"/>
    <mergeCell ref="C3:D3"/>
    <mergeCell ref="C8:D8"/>
    <mergeCell ref="A8:A9"/>
    <mergeCell ref="B8:B9"/>
    <mergeCell ref="A6:D6"/>
  </mergeCells>
  <pageMargins left="0.7" right="0.7" top="0.75" bottom="0.75" header="0.3" footer="0.3"/>
  <pageSetup paperSize="9" scale="84" orientation="portrait" r:id="rId1"/>
  <rowBreaks count="3" manualBreakCount="3">
    <brk id="47" max="3" man="1"/>
    <brk id="86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доходов,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2017-02-28T14:21:40Z</dcterms:modified>
</cp:coreProperties>
</file>